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B14" i="2"/>
  <c r="AB15"/>
  <c r="AB16"/>
  <c r="AB17"/>
  <c r="AB18"/>
  <c r="AB19"/>
  <c r="AB20"/>
  <c r="AB21"/>
  <c r="AB22"/>
  <c r="AB23"/>
  <c r="AB13"/>
  <c r="AA14"/>
  <c r="AA15"/>
  <c r="AA24" s="1"/>
  <c r="AA16"/>
  <c r="AA17"/>
  <c r="AA18"/>
  <c r="AA19"/>
  <c r="AA20"/>
  <c r="AA21"/>
  <c r="AA22"/>
  <c r="AA23"/>
  <c r="AA13"/>
  <c r="Z24"/>
  <c r="Y24"/>
  <c r="X24"/>
  <c r="W24"/>
  <c r="V24"/>
  <c r="U24"/>
  <c r="T24"/>
  <c r="S24"/>
  <c r="R24"/>
  <c r="L24"/>
  <c r="K24"/>
  <c r="J24"/>
  <c r="H24"/>
  <c r="G23"/>
  <c r="N23" s="1"/>
  <c r="G22"/>
  <c r="O22" s="1"/>
  <c r="G21"/>
  <c r="O21" s="1"/>
  <c r="G20"/>
  <c r="O20" s="1"/>
  <c r="G19"/>
  <c r="O19" s="1"/>
  <c r="G18"/>
  <c r="O18" s="1"/>
  <c r="G17"/>
  <c r="O17" s="1"/>
  <c r="G16"/>
  <c r="O16" s="1"/>
  <c r="G15"/>
  <c r="O15" s="1"/>
  <c r="O14"/>
  <c r="N14"/>
  <c r="M14"/>
  <c r="G13"/>
  <c r="M26" i="1"/>
  <c r="L26"/>
  <c r="I26"/>
  <c r="J25"/>
  <c r="N25" s="1"/>
  <c r="J24"/>
  <c r="J23"/>
  <c r="N23" s="1"/>
  <c r="J22"/>
  <c r="N22" s="1"/>
  <c r="J21"/>
  <c r="N21" s="1"/>
  <c r="J20"/>
  <c r="K20" s="1"/>
  <c r="J19"/>
  <c r="J18"/>
  <c r="J17"/>
  <c r="J16"/>
  <c r="K16" s="1"/>
  <c r="J15"/>
  <c r="J14"/>
  <c r="K14" s="1"/>
  <c r="J13"/>
  <c r="K12"/>
  <c r="J12"/>
  <c r="G24" i="2" l="1"/>
  <c r="O13"/>
  <c r="O24" s="1"/>
  <c r="M13"/>
  <c r="N13"/>
  <c r="P14"/>
  <c r="I15"/>
  <c r="N15"/>
  <c r="I16"/>
  <c r="N16"/>
  <c r="I17"/>
  <c r="N17"/>
  <c r="I18"/>
  <c r="N18"/>
  <c r="I19"/>
  <c r="N19"/>
  <c r="I20"/>
  <c r="N20"/>
  <c r="I21"/>
  <c r="N21"/>
  <c r="I22"/>
  <c r="N22"/>
  <c r="M23"/>
  <c r="Q14"/>
  <c r="M15"/>
  <c r="M16"/>
  <c r="M17"/>
  <c r="M18"/>
  <c r="M19"/>
  <c r="M20"/>
  <c r="M21"/>
  <c r="M22"/>
  <c r="N18" i="1"/>
  <c r="N19"/>
  <c r="O19" s="1"/>
  <c r="O22"/>
  <c r="N24"/>
  <c r="O24" s="1"/>
  <c r="O12"/>
  <c r="O21"/>
  <c r="O23"/>
  <c r="O25"/>
  <c r="J26"/>
  <c r="N12"/>
  <c r="K13"/>
  <c r="N14"/>
  <c r="O14" s="1"/>
  <c r="K15"/>
  <c r="N16"/>
  <c r="K17"/>
  <c r="N20"/>
  <c r="P13" i="2" l="1"/>
  <c r="P22"/>
  <c r="P20"/>
  <c r="P18"/>
  <c r="P16"/>
  <c r="P23"/>
  <c r="Q23" s="1"/>
  <c r="I24"/>
  <c r="P15"/>
  <c r="Q22"/>
  <c r="Q20"/>
  <c r="Q18"/>
  <c r="Q16"/>
  <c r="P21"/>
  <c r="P19"/>
  <c r="Q19" s="1"/>
  <c r="P17"/>
  <c r="M24"/>
  <c r="Q13"/>
  <c r="N24"/>
  <c r="O16" i="1"/>
  <c r="O18"/>
  <c r="N17"/>
  <c r="O17" s="1"/>
  <c r="N15"/>
  <c r="N13"/>
  <c r="O20"/>
  <c r="O13"/>
  <c r="O15"/>
  <c r="K26"/>
  <c r="Q15" i="2" l="1"/>
  <c r="Q17"/>
  <c r="Q21"/>
  <c r="P24"/>
  <c r="O26" i="1"/>
  <c r="N26"/>
  <c r="O27" s="1"/>
  <c r="AB24" i="2" l="1"/>
  <c r="Q24"/>
</calcChain>
</file>

<file path=xl/sharedStrings.xml><?xml version="1.0" encoding="utf-8"?>
<sst xmlns="http://schemas.openxmlformats.org/spreadsheetml/2006/main" count="114" uniqueCount="82">
  <si>
    <t>Руководитель РОО __________</t>
  </si>
  <si>
    <t>№ п/п</t>
  </si>
  <si>
    <t>Должность</t>
  </si>
  <si>
    <t>образование</t>
  </si>
  <si>
    <t>стаж</t>
  </si>
  <si>
    <t>звено</t>
  </si>
  <si>
    <t>Коэфиц.</t>
  </si>
  <si>
    <t>БДО</t>
  </si>
  <si>
    <t>кол-во</t>
  </si>
  <si>
    <t>оклад</t>
  </si>
  <si>
    <t>надбавка</t>
  </si>
  <si>
    <t>прочие</t>
  </si>
  <si>
    <t>ставка+</t>
  </si>
  <si>
    <t>Оклад</t>
  </si>
  <si>
    <t>штат,</t>
  </si>
  <si>
    <t>25%с/х</t>
  </si>
  <si>
    <t>с надб,</t>
  </si>
  <si>
    <t>16</t>
  </si>
  <si>
    <t>дирек</t>
  </si>
  <si>
    <t>высшее</t>
  </si>
  <si>
    <t>А1</t>
  </si>
  <si>
    <t>завуч</t>
  </si>
  <si>
    <t xml:space="preserve">вожатый </t>
  </si>
  <si>
    <t>ср.спец</t>
  </si>
  <si>
    <t>В4</t>
  </si>
  <si>
    <t>соцпедагог</t>
  </si>
  <si>
    <t>психолог</t>
  </si>
  <si>
    <t>В2</t>
  </si>
  <si>
    <t>организатор</t>
  </si>
  <si>
    <t>делопр</t>
  </si>
  <si>
    <t>Д</t>
  </si>
  <si>
    <t>завхоз</t>
  </si>
  <si>
    <t>С3</t>
  </si>
  <si>
    <t>библ</t>
  </si>
  <si>
    <t>Сторож</t>
  </si>
  <si>
    <t>1раз</t>
  </si>
  <si>
    <t>Техничка</t>
  </si>
  <si>
    <t>истопник</t>
  </si>
  <si>
    <t>2раз</t>
  </si>
  <si>
    <t>вахтер</t>
  </si>
  <si>
    <t>рабочий</t>
  </si>
  <si>
    <t>Итого</t>
  </si>
  <si>
    <t>Директор школы</t>
  </si>
  <si>
    <t>Гл бух</t>
  </si>
  <si>
    <t>Отдел кадров</t>
  </si>
  <si>
    <t>"Согласовано "</t>
  </si>
  <si>
    <t>Директор КГУ Байтуской ОШ Айтмуханова А</t>
  </si>
  <si>
    <t>Месячный фонд заработной платы:1308,8 тенге (Один миллион тристо восемь тысяч восемьсот тенге)</t>
  </si>
  <si>
    <t xml:space="preserve"> </t>
  </si>
  <si>
    <t>Байтуская ОШ</t>
  </si>
  <si>
    <t>№п/п</t>
  </si>
  <si>
    <t>категория</t>
  </si>
  <si>
    <t>Стаж</t>
  </si>
  <si>
    <t>Коэфициент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</si>
  <si>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</si>
  <si>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</si>
  <si>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</si>
  <si>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</si>
  <si>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</si>
  <si>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Доплаты</t>
  </si>
  <si>
    <t>за веден.уч.кабинет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</si>
  <si>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</si>
  <si>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</si>
  <si>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</si>
  <si>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</si>
  <si>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Предшкольные классы</t>
  </si>
  <si>
    <t>1-4</t>
  </si>
  <si>
    <t>5-9</t>
  </si>
  <si>
    <t>10-11</t>
  </si>
  <si>
    <t>сумма</t>
  </si>
  <si>
    <t>Классное руководство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</si>
  <si>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</si>
  <si>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</si>
  <si>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5-11</t>
  </si>
  <si>
    <t>В2-2</t>
  </si>
  <si>
    <t>В2-3</t>
  </si>
  <si>
    <t>В2-4</t>
  </si>
  <si>
    <t>В4-4</t>
  </si>
  <si>
    <t>до года</t>
  </si>
  <si>
    <t>ТАРИФИКАЦИОННЫЙ СПИСОК НА 1 сентября 2019 года</t>
  </si>
  <si>
    <t>Руководитель отдела</t>
  </si>
  <si>
    <t>Гл экономист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</si>
</sst>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_-* #,##0.00&quot;т.&quot;_-;\-* #,##0.00&quot;т.&quot;_-;_-* &quot;-&quot;??&quot;т.&quot;_-;_-@_-"/>
  </numFmts>
  <fonts count="16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sz val="12"/>
      <name val="Times New Roman Cyr"/>
      <charset val="204"/>
    </font>
    <font>
      <sz val="10"/>
      <color rgb="FFFF0000"/>
      <name val="Times New Roman Cyr"/>
      <charset val="204"/>
    </font>
    <font>
      <b/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34">
    <xf numFmtId="0" fontId="0" fillId="0" borderId="0" xfId="0"/>
    <xf numFmtId="0" fontId="1" fillId="2" borderId="0" xfId="1" applyFill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3" xfId="1" applyFont="1" applyFill="1" applyBorder="1"/>
    <xf numFmtId="0" fontId="2" fillId="2" borderId="7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1" fillId="2" borderId="3" xfId="1" applyFill="1" applyBorder="1"/>
    <xf numFmtId="9" fontId="2" fillId="2" borderId="3" xfId="1" applyNumberFormat="1" applyFont="1" applyFill="1" applyBorder="1"/>
    <xf numFmtId="0" fontId="1" fillId="2" borderId="2" xfId="1" applyFont="1" applyFill="1" applyBorder="1" applyAlignment="1">
      <alignment horizontal="center"/>
    </xf>
    <xf numFmtId="0" fontId="3" fillId="2" borderId="2" xfId="1" applyFont="1" applyFill="1" applyBorder="1"/>
    <xf numFmtId="0" fontId="3" fillId="2" borderId="2" xfId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wrapText="1"/>
    </xf>
    <xf numFmtId="0" fontId="1" fillId="2" borderId="6" xfId="1" applyFont="1" applyFill="1" applyBorder="1" applyAlignment="1"/>
    <xf numFmtId="0" fontId="1" fillId="2" borderId="8" xfId="1" applyFont="1" applyFill="1" applyBorder="1" applyAlignment="1">
      <alignment horizontal="center"/>
    </xf>
    <xf numFmtId="2" fontId="1" fillId="2" borderId="8" xfId="1" applyNumberFormat="1" applyFont="1" applyFill="1" applyBorder="1"/>
    <xf numFmtId="1" fontId="1" fillId="2" borderId="8" xfId="1" applyNumberFormat="1" applyFont="1" applyFill="1" applyBorder="1"/>
    <xf numFmtId="1" fontId="1" fillId="2" borderId="8" xfId="1" applyNumberFormat="1" applyFill="1" applyBorder="1"/>
    <xf numFmtId="0" fontId="1" fillId="2" borderId="8" xfId="1" applyFill="1" applyBorder="1"/>
    <xf numFmtId="0" fontId="1" fillId="2" borderId="7" xfId="1" applyFill="1" applyBorder="1"/>
    <xf numFmtId="0" fontId="1" fillId="2" borderId="2" xfId="1" applyFont="1" applyFill="1" applyBorder="1" applyAlignment="1"/>
    <xf numFmtId="0" fontId="1" fillId="2" borderId="2" xfId="1" applyFill="1" applyBorder="1"/>
    <xf numFmtId="164" fontId="1" fillId="2" borderId="2" xfId="1" applyNumberFormat="1" applyFill="1" applyBorder="1" applyAlignment="1">
      <alignment horizontal="center"/>
    </xf>
    <xf numFmtId="2" fontId="1" fillId="2" borderId="2" xfId="1" applyNumberFormat="1" applyFill="1" applyBorder="1"/>
    <xf numFmtId="1" fontId="1" fillId="2" borderId="2" xfId="1" applyNumberFormat="1" applyFill="1" applyBorder="1"/>
    <xf numFmtId="0" fontId="1" fillId="2" borderId="2" xfId="1" applyFill="1" applyBorder="1" applyAlignment="1">
      <alignment horizontal="center"/>
    </xf>
    <xf numFmtId="2" fontId="1" fillId="3" borderId="2" xfId="1" applyNumberFormat="1" applyFill="1" applyBorder="1"/>
    <xf numFmtId="0" fontId="1" fillId="3" borderId="2" xfId="1" applyFill="1" applyBorder="1"/>
    <xf numFmtId="0" fontId="1" fillId="2" borderId="9" xfId="1" applyFill="1" applyBorder="1"/>
    <xf numFmtId="164" fontId="1" fillId="2" borderId="2" xfId="1" applyNumberFormat="1" applyFill="1" applyBorder="1"/>
    <xf numFmtId="164" fontId="1" fillId="2" borderId="2" xfId="2" applyNumberFormat="1" applyFont="1" applyFill="1" applyBorder="1" applyAlignment="1">
      <alignment horizontal="center"/>
    </xf>
    <xf numFmtId="43" fontId="1" fillId="2" borderId="2" xfId="2" applyFont="1" applyFill="1" applyBorder="1"/>
    <xf numFmtId="1" fontId="2" fillId="2" borderId="2" xfId="1" applyNumberFormat="1" applyFont="1" applyFill="1" applyBorder="1"/>
    <xf numFmtId="1" fontId="1" fillId="2" borderId="0" xfId="1" applyNumberFormat="1" applyFill="1"/>
    <xf numFmtId="0" fontId="1" fillId="0" borderId="0" xfId="1"/>
    <xf numFmtId="0" fontId="4" fillId="4" borderId="0" xfId="1" applyFont="1" applyFill="1"/>
    <xf numFmtId="0" fontId="5" fillId="2" borderId="0" xfId="1" applyFont="1" applyFill="1"/>
    <xf numFmtId="0" fontId="4" fillId="0" borderId="0" xfId="1" applyFont="1"/>
    <xf numFmtId="0" fontId="6" fillId="0" borderId="0" xfId="1" applyFont="1"/>
    <xf numFmtId="0" fontId="8" fillId="0" borderId="0" xfId="0" applyFont="1"/>
    <xf numFmtId="0" fontId="0" fillId="4" borderId="0" xfId="0" applyFill="1"/>
    <xf numFmtId="0" fontId="0" fillId="5" borderId="0" xfId="0" applyFill="1"/>
    <xf numFmtId="165" fontId="10" fillId="4" borderId="0" xfId="3" applyNumberFormat="1" applyFont="1" applyFill="1"/>
    <xf numFmtId="165" fontId="0" fillId="0" borderId="0" xfId="3" applyNumberFormat="1" applyFont="1"/>
    <xf numFmtId="0" fontId="12" fillId="0" borderId="0" xfId="0" applyFont="1" applyAlignment="1">
      <alignment horizontal="right"/>
    </xf>
    <xf numFmtId="0" fontId="8" fillId="4" borderId="0" xfId="0" applyFont="1" applyFill="1"/>
    <xf numFmtId="49" fontId="13" fillId="0" borderId="14" xfId="0" applyNumberFormat="1" applyFont="1" applyBorder="1" applyAlignment="1" applyProtection="1">
      <alignment horizontal="center" wrapText="1"/>
      <protection locked="0"/>
    </xf>
    <xf numFmtId="1" fontId="13" fillId="0" borderId="7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Font="1" applyBorder="1"/>
    <xf numFmtId="0" fontId="14" fillId="4" borderId="2" xfId="0" applyFont="1" applyFill="1" applyBorder="1"/>
    <xf numFmtId="0" fontId="15" fillId="4" borderId="2" xfId="0" applyFont="1" applyFill="1" applyBorder="1"/>
    <xf numFmtId="0" fontId="0" fillId="4" borderId="2" xfId="0" applyFont="1" applyFill="1" applyBorder="1"/>
    <xf numFmtId="0" fontId="14" fillId="5" borderId="2" xfId="0" applyFont="1" applyFill="1" applyBorder="1"/>
    <xf numFmtId="1" fontId="0" fillId="0" borderId="8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" fontId="1" fillId="6" borderId="2" xfId="1" applyNumberFormat="1" applyFont="1" applyFill="1" applyBorder="1"/>
    <xf numFmtId="1" fontId="0" fillId="0" borderId="2" xfId="0" applyNumberFormat="1" applyFont="1" applyBorder="1" applyAlignment="1">
      <alignment horizontal="center"/>
    </xf>
    <xf numFmtId="0" fontId="14" fillId="4" borderId="2" xfId="0" applyNumberFormat="1" applyFont="1" applyFill="1" applyBorder="1"/>
    <xf numFmtId="1" fontId="1" fillId="4" borderId="2" xfId="1" applyNumberFormat="1" applyFont="1" applyFill="1" applyBorder="1"/>
    <xf numFmtId="0" fontId="8" fillId="0" borderId="2" xfId="0" applyFont="1" applyBorder="1"/>
    <xf numFmtId="0" fontId="0" fillId="0" borderId="0" xfId="0" applyBorder="1"/>
    <xf numFmtId="0" fontId="0" fillId="5" borderId="0" xfId="0" applyFill="1" applyBorder="1"/>
    <xf numFmtId="0" fontId="9" fillId="4" borderId="0" xfId="1" applyFont="1" applyFill="1" applyBorder="1" applyAlignment="1">
      <alignment horizontal="left"/>
    </xf>
    <xf numFmtId="0" fontId="9" fillId="4" borderId="0" xfId="1" applyFont="1" applyFill="1" applyBorder="1" applyAlignment="1">
      <alignment horizontal="center"/>
    </xf>
    <xf numFmtId="16" fontId="9" fillId="4" borderId="0" xfId="1" applyNumberFormat="1" applyFont="1" applyFill="1" applyBorder="1" applyAlignment="1">
      <alignment horizontal="center"/>
    </xf>
    <xf numFmtId="0" fontId="9" fillId="4" borderId="0" xfId="1" applyFont="1" applyFill="1" applyBorder="1"/>
    <xf numFmtId="165" fontId="9" fillId="4" borderId="0" xfId="3" applyNumberFormat="1" applyFont="1" applyFill="1" applyBorder="1" applyAlignment="1">
      <alignment horizontal="left"/>
    </xf>
    <xf numFmtId="0" fontId="9" fillId="4" borderId="0" xfId="3" applyNumberFormat="1" applyFont="1" applyFill="1" applyBorder="1" applyAlignment="1">
      <alignment horizontal="center"/>
    </xf>
    <xf numFmtId="165" fontId="0" fillId="0" borderId="0" xfId="3" applyNumberFormat="1" applyFont="1" applyBorder="1"/>
    <xf numFmtId="0" fontId="11" fillId="4" borderId="0" xfId="1" applyFont="1" applyFill="1" applyBorder="1" applyAlignment="1">
      <alignment horizontal="center"/>
    </xf>
    <xf numFmtId="0" fontId="0" fillId="4" borderId="0" xfId="0" applyFill="1" applyBorder="1"/>
    <xf numFmtId="0" fontId="1" fillId="2" borderId="0" xfId="1" applyFill="1" applyAlignment="1">
      <alignment wrapText="1"/>
    </xf>
    <xf numFmtId="0" fontId="0" fillId="0" borderId="0" xfId="0" applyAlignment="1">
      <alignment wrapText="1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49" fontId="13" fillId="0" borderId="13" xfId="0" applyNumberFormat="1" applyFont="1" applyBorder="1" applyAlignment="1" applyProtection="1">
      <alignment horizontal="center" vertical="center" textRotation="90" wrapText="1"/>
      <protection locked="0"/>
    </xf>
    <xf numFmtId="49" fontId="13" fillId="0" borderId="7" xfId="0" applyNumberFormat="1" applyFont="1" applyBorder="1" applyAlignment="1" applyProtection="1">
      <alignment horizontal="center" vertical="center" textRotation="90" wrapText="1"/>
      <protection locked="0"/>
    </xf>
    <xf numFmtId="49" fontId="13" fillId="4" borderId="13" xfId="0" applyNumberFormat="1" applyFont="1" applyFill="1" applyBorder="1" applyAlignment="1" applyProtection="1">
      <alignment horizontal="center" vertical="center" textRotation="90" wrapText="1"/>
      <protection locked="0"/>
    </xf>
    <xf numFmtId="49" fontId="13" fillId="4" borderId="7" xfId="0" applyNumberFormat="1" applyFont="1" applyFill="1" applyBorder="1" applyAlignment="1" applyProtection="1">
      <alignment horizontal="center" vertical="center" textRotation="90" wrapText="1"/>
      <protection locked="0"/>
    </xf>
    <xf numFmtId="0" fontId="0" fillId="0" borderId="7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49" fontId="13" fillId="0" borderId="15" xfId="0" applyNumberFormat="1" applyFont="1" applyBorder="1" applyAlignment="1" applyProtection="1">
      <alignment horizontal="center" vertical="center"/>
      <protection locked="0"/>
    </xf>
    <xf numFmtId="49" fontId="13" fillId="0" borderId="16" xfId="0" applyNumberFormat="1" applyFont="1" applyBorder="1" applyAlignment="1" applyProtection="1">
      <alignment horizontal="center" vertical="center"/>
      <protection locked="0"/>
    </xf>
    <xf numFmtId="49" fontId="13" fillId="0" borderId="12" xfId="0" applyNumberFormat="1" applyFont="1" applyBorder="1" applyAlignment="1" applyProtection="1">
      <alignment horizontal="center" vertical="center"/>
      <protection locked="0"/>
    </xf>
    <xf numFmtId="1" fontId="13" fillId="0" borderId="15" xfId="0" applyNumberFormat="1" applyFont="1" applyBorder="1" applyAlignment="1" applyProtection="1">
      <alignment horizontal="center" vertical="center"/>
      <protection locked="0"/>
    </xf>
    <xf numFmtId="1" fontId="13" fillId="0" borderId="16" xfId="0" applyNumberFormat="1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Border="1" applyAlignment="1" applyProtection="1">
      <alignment horizontal="center" vertical="center" wrapText="1"/>
      <protection locked="0"/>
    </xf>
    <xf numFmtId="49" fontId="13" fillId="4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wrapText="1"/>
    </xf>
    <xf numFmtId="0" fontId="13" fillId="0" borderId="10" xfId="0" applyFont="1" applyBorder="1" applyAlignment="1">
      <alignment wrapText="1"/>
    </xf>
    <xf numFmtId="0" fontId="13" fillId="0" borderId="23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7" xfId="0" applyFont="1" applyBorder="1" applyAlignment="1">
      <alignment wrapText="1"/>
    </xf>
    <xf numFmtId="1" fontId="13" fillId="0" borderId="3" xfId="0" applyNumberFormat="1" applyFont="1" applyBorder="1" applyAlignment="1" applyProtection="1">
      <alignment horizontal="center" vertical="center" wrapText="1"/>
      <protection locked="0"/>
    </xf>
    <xf numFmtId="1" fontId="13" fillId="0" borderId="7" xfId="0" applyNumberFormat="1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1" fontId="13" fillId="0" borderId="17" xfId="0" applyNumberFormat="1" applyFont="1" applyBorder="1" applyAlignment="1" applyProtection="1">
      <alignment horizontal="center" vertical="center" textRotation="90" wrapText="1"/>
      <protection locked="0"/>
    </xf>
    <xf numFmtId="1" fontId="13" fillId="0" borderId="20" xfId="0" applyNumberFormat="1" applyFont="1" applyBorder="1" applyAlignment="1" applyProtection="1">
      <alignment horizontal="center" vertical="center" textRotation="90" wrapText="1"/>
      <protection locked="0"/>
    </xf>
    <xf numFmtId="49" fontId="13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7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49" fontId="13" fillId="0" borderId="6" xfId="0" applyNumberFormat="1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textRotation="90" wrapText="1"/>
      <protection locked="0"/>
    </xf>
    <xf numFmtId="0" fontId="13" fillId="0" borderId="0" xfId="0" applyFont="1" applyBorder="1" applyAlignment="1" applyProtection="1">
      <alignment horizontal="center" vertical="center" textRotation="90" wrapText="1"/>
      <protection locked="0"/>
    </xf>
    <xf numFmtId="9" fontId="0" fillId="0" borderId="17" xfId="0" applyNumberFormat="1" applyFont="1" applyBorder="1" applyAlignment="1">
      <alignment horizontal="center" vertical="center" wrapText="1"/>
    </xf>
    <xf numFmtId="9" fontId="0" fillId="0" borderId="20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3" fillId="0" borderId="8" xfId="0" applyFont="1" applyBorder="1" applyAlignment="1">
      <alignment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 applyProtection="1">
      <alignment horizontal="center" vertical="center"/>
      <protection locked="0"/>
    </xf>
    <xf numFmtId="1" fontId="13" fillId="0" borderId="4" xfId="0" applyNumberFormat="1" applyFont="1" applyBorder="1" applyAlignment="1" applyProtection="1">
      <alignment horizontal="center" vertical="center"/>
      <protection locked="0"/>
    </xf>
    <xf numFmtId="1" fontId="13" fillId="0" borderId="21" xfId="0" applyNumberFormat="1" applyFont="1" applyBorder="1" applyAlignment="1" applyProtection="1">
      <alignment horizontal="center" vertical="center"/>
      <protection locked="0"/>
    </xf>
    <xf numFmtId="1" fontId="13" fillId="0" borderId="10" xfId="0" applyNumberFormat="1" applyFont="1" applyBorder="1" applyAlignment="1" applyProtection="1">
      <alignment horizontal="center" vertical="center"/>
      <protection locked="0"/>
    </xf>
    <xf numFmtId="1" fontId="13" fillId="0" borderId="11" xfId="0" applyNumberFormat="1" applyFont="1" applyBorder="1" applyAlignment="1" applyProtection="1">
      <alignment horizontal="center" vertical="center"/>
      <protection locked="0"/>
    </xf>
    <xf numFmtId="1" fontId="13" fillId="0" borderId="23" xfId="0" applyNumberFormat="1" applyFont="1" applyBorder="1" applyAlignment="1" applyProtection="1">
      <alignment horizontal="center" vertical="center"/>
      <protection locked="0"/>
    </xf>
    <xf numFmtId="164" fontId="0" fillId="0" borderId="2" xfId="0" applyNumberFormat="1" applyFont="1" applyBorder="1"/>
  </cellXfs>
  <cellStyles count="4">
    <cellStyle name="Денежный" xfId="3" builtinId="4"/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29"/>
  <sheetViews>
    <sheetView topLeftCell="A4" workbookViewId="0">
      <selection activeCell="Q16" sqref="Q16"/>
    </sheetView>
  </sheetViews>
  <sheetFormatPr defaultRowHeight="14.5"/>
  <sheetData>
    <row r="2" spans="2:15">
      <c r="C2" s="39"/>
      <c r="D2" s="39"/>
      <c r="E2" s="39"/>
      <c r="F2" s="39"/>
      <c r="G2" s="1"/>
      <c r="H2" s="1"/>
      <c r="I2" s="1"/>
      <c r="J2" s="1"/>
      <c r="K2" s="1" t="s">
        <v>46</v>
      </c>
      <c r="L2" s="1"/>
      <c r="M2" s="1"/>
      <c r="N2" s="1"/>
      <c r="O2" s="1"/>
    </row>
    <row r="3" spans="2:15" ht="15.5">
      <c r="B3" s="1"/>
      <c r="C3" s="40"/>
      <c r="D3" s="39"/>
      <c r="E3" s="39"/>
      <c r="F3" s="39"/>
      <c r="G3" s="1"/>
      <c r="H3" s="1"/>
      <c r="I3" s="1"/>
      <c r="J3" s="1"/>
      <c r="K3" s="1"/>
      <c r="L3" s="1"/>
      <c r="M3" s="1"/>
      <c r="N3" s="1"/>
      <c r="O3" s="41"/>
    </row>
    <row r="4" spans="2:15">
      <c r="B4" s="1"/>
      <c r="C4" s="39"/>
      <c r="D4" s="1"/>
      <c r="E4" s="1"/>
      <c r="F4" s="1"/>
      <c r="G4" s="1"/>
      <c r="H4" s="1"/>
      <c r="I4" s="1"/>
      <c r="J4" s="1"/>
      <c r="K4" s="76" t="s">
        <v>47</v>
      </c>
      <c r="L4" s="77"/>
      <c r="M4" s="77"/>
      <c r="N4" s="77"/>
      <c r="O4" s="1"/>
    </row>
    <row r="5" spans="2:15" ht="15.5">
      <c r="B5" s="1"/>
      <c r="C5" s="39"/>
      <c r="D5" s="1" t="s">
        <v>45</v>
      </c>
      <c r="E5" s="1"/>
      <c r="F5" s="1"/>
      <c r="G5" s="42"/>
      <c r="H5" s="42"/>
      <c r="I5" s="42"/>
      <c r="J5" s="42"/>
      <c r="K5" s="42"/>
      <c r="L5" s="42"/>
      <c r="M5" s="42"/>
      <c r="N5" s="42"/>
      <c r="O5" s="42"/>
    </row>
    <row r="6" spans="2:15" ht="15.5">
      <c r="B6" s="1"/>
      <c r="C6" s="42"/>
      <c r="D6" s="1" t="s">
        <v>0</v>
      </c>
      <c r="E6" s="1"/>
      <c r="F6" s="1"/>
      <c r="G6" s="43"/>
      <c r="H6" s="43"/>
      <c r="I6" s="42"/>
      <c r="J6" s="42"/>
      <c r="K6" s="42"/>
      <c r="L6" s="42"/>
      <c r="M6" s="42"/>
      <c r="N6" s="42"/>
      <c r="O6" s="42"/>
    </row>
    <row r="7" spans="2:1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5">
      <c r="B9" s="2" t="s">
        <v>1</v>
      </c>
      <c r="C9" s="4" t="s">
        <v>2</v>
      </c>
      <c r="D9" s="5" t="s">
        <v>3</v>
      </c>
      <c r="E9" s="4" t="s">
        <v>4</v>
      </c>
      <c r="F9" s="6" t="s">
        <v>5</v>
      </c>
      <c r="G9" s="4" t="s">
        <v>6</v>
      </c>
      <c r="H9" s="5" t="s">
        <v>7</v>
      </c>
      <c r="I9" s="4" t="s">
        <v>8</v>
      </c>
      <c r="J9" s="3" t="s">
        <v>9</v>
      </c>
      <c r="K9" s="3" t="s">
        <v>10</v>
      </c>
      <c r="L9" s="7" t="s">
        <v>11</v>
      </c>
      <c r="M9" s="3" t="s">
        <v>11</v>
      </c>
      <c r="N9" s="3" t="s">
        <v>12</v>
      </c>
      <c r="O9" s="3" t="s">
        <v>13</v>
      </c>
    </row>
    <row r="10" spans="2:15">
      <c r="B10" s="8"/>
      <c r="C10" s="10"/>
      <c r="D10" s="11"/>
      <c r="E10" s="10"/>
      <c r="F10" s="6"/>
      <c r="G10" s="10"/>
      <c r="H10" s="11"/>
      <c r="I10" s="10" t="s">
        <v>14</v>
      </c>
      <c r="J10" s="12"/>
      <c r="K10" s="9" t="s">
        <v>15</v>
      </c>
      <c r="L10" s="12"/>
      <c r="M10" s="12"/>
      <c r="N10" s="13">
        <v>0.1</v>
      </c>
      <c r="O10" s="9" t="s">
        <v>16</v>
      </c>
    </row>
    <row r="11" spans="2:15">
      <c r="B11" s="14">
        <v>1</v>
      </c>
      <c r="C11" s="16">
        <v>3</v>
      </c>
      <c r="D11" s="16">
        <v>4</v>
      </c>
      <c r="E11" s="16">
        <v>5</v>
      </c>
      <c r="F11" s="16">
        <v>6</v>
      </c>
      <c r="G11" s="16">
        <v>9</v>
      </c>
      <c r="H11" s="16">
        <v>10</v>
      </c>
      <c r="I11" s="16">
        <v>11</v>
      </c>
      <c r="J11" s="15">
        <v>12</v>
      </c>
      <c r="K11" s="15">
        <v>13</v>
      </c>
      <c r="L11" s="15">
        <v>14</v>
      </c>
      <c r="M11" s="15">
        <v>15</v>
      </c>
      <c r="N11" s="17" t="s">
        <v>17</v>
      </c>
      <c r="O11" s="15">
        <v>17</v>
      </c>
    </row>
    <row r="12" spans="2:15">
      <c r="B12" s="18">
        <v>1</v>
      </c>
      <c r="C12" s="19" t="s">
        <v>18</v>
      </c>
      <c r="D12" s="19" t="s">
        <v>19</v>
      </c>
      <c r="E12" s="19">
        <v>18.2</v>
      </c>
      <c r="F12" s="20" t="s">
        <v>20</v>
      </c>
      <c r="G12" s="19">
        <v>5.31</v>
      </c>
      <c r="H12" s="19">
        <v>17697</v>
      </c>
      <c r="I12" s="19">
        <v>1</v>
      </c>
      <c r="J12" s="21">
        <f>G12*H12*I12</f>
        <v>93971.069999999992</v>
      </c>
      <c r="K12" s="22">
        <f>J12*25%</f>
        <v>23492.767499999998</v>
      </c>
      <c r="L12" s="23"/>
      <c r="M12" s="24"/>
      <c r="N12" s="22">
        <f>(J12+K12)*10%</f>
        <v>11746.383750000001</v>
      </c>
      <c r="O12" s="22">
        <f>J12+K12+L12+M12+N12</f>
        <v>129210.22125</v>
      </c>
    </row>
    <row r="13" spans="2:15">
      <c r="B13" s="25">
        <v>2</v>
      </c>
      <c r="C13" s="26" t="s">
        <v>21</v>
      </c>
      <c r="D13" s="26" t="s">
        <v>19</v>
      </c>
      <c r="E13" s="27">
        <v>21.1</v>
      </c>
      <c r="F13" s="28" t="s">
        <v>20</v>
      </c>
      <c r="G13" s="26">
        <v>5.47</v>
      </c>
      <c r="H13" s="26">
        <v>17697</v>
      </c>
      <c r="I13" s="26">
        <v>0.5</v>
      </c>
      <c r="J13" s="21">
        <f t="shared" ref="J13:J25" si="0">G13*H13*I13</f>
        <v>48401.294999999998</v>
      </c>
      <c r="K13" s="22">
        <f t="shared" ref="K13:K17" si="1">J13*25%</f>
        <v>12100.32375</v>
      </c>
      <c r="L13" s="29"/>
      <c r="M13" s="29"/>
      <c r="N13" s="22">
        <f t="shared" ref="N13:N25" si="2">(J13+K13)*10%</f>
        <v>6050.1618749999998</v>
      </c>
      <c r="O13" s="22">
        <f t="shared" ref="O13:O25" si="3">J13+K13+L13+M13+N13</f>
        <v>66551.780624999999</v>
      </c>
    </row>
    <row r="14" spans="2:15">
      <c r="B14" s="25">
        <v>3</v>
      </c>
      <c r="C14" s="26" t="s">
        <v>22</v>
      </c>
      <c r="D14" s="26" t="s">
        <v>23</v>
      </c>
      <c r="E14" s="27">
        <v>5</v>
      </c>
      <c r="F14" s="31" t="s">
        <v>24</v>
      </c>
      <c r="G14" s="32">
        <v>3.49</v>
      </c>
      <c r="H14" s="26">
        <v>17697</v>
      </c>
      <c r="I14" s="26">
        <v>0.5</v>
      </c>
      <c r="J14" s="21">
        <f t="shared" si="0"/>
        <v>30881.265000000003</v>
      </c>
      <c r="K14" s="22">
        <f t="shared" si="1"/>
        <v>7720.3162500000008</v>
      </c>
      <c r="L14" s="29"/>
      <c r="M14" s="29"/>
      <c r="N14" s="22">
        <f t="shared" si="2"/>
        <v>3860.1581250000004</v>
      </c>
      <c r="O14" s="22">
        <f t="shared" si="3"/>
        <v>42461.739375000005</v>
      </c>
    </row>
    <row r="15" spans="2:15">
      <c r="B15" s="25">
        <v>4</v>
      </c>
      <c r="C15" s="26" t="s">
        <v>25</v>
      </c>
      <c r="D15" s="26" t="s">
        <v>23</v>
      </c>
      <c r="E15" s="27">
        <v>5</v>
      </c>
      <c r="F15" s="28" t="s">
        <v>24</v>
      </c>
      <c r="G15" s="26">
        <v>3.49</v>
      </c>
      <c r="H15" s="26">
        <v>17697</v>
      </c>
      <c r="I15" s="26">
        <v>0.5</v>
      </c>
      <c r="J15" s="21">
        <f t="shared" si="0"/>
        <v>30881.265000000003</v>
      </c>
      <c r="K15" s="22">
        <f t="shared" si="1"/>
        <v>7720.3162500000008</v>
      </c>
      <c r="L15" s="29"/>
      <c r="M15" s="29"/>
      <c r="N15" s="22">
        <f t="shared" si="2"/>
        <v>3860.1581250000004</v>
      </c>
      <c r="O15" s="22">
        <f t="shared" si="3"/>
        <v>42461.739375000005</v>
      </c>
    </row>
    <row r="16" spans="2:15">
      <c r="B16" s="18">
        <v>5</v>
      </c>
      <c r="C16" s="26" t="s">
        <v>26</v>
      </c>
      <c r="D16" s="26" t="s">
        <v>19</v>
      </c>
      <c r="E16" s="27">
        <v>2.9</v>
      </c>
      <c r="F16" s="28" t="s">
        <v>27</v>
      </c>
      <c r="G16" s="26">
        <v>4.1900000000000004</v>
      </c>
      <c r="H16" s="26">
        <v>17697</v>
      </c>
      <c r="I16" s="26">
        <v>1</v>
      </c>
      <c r="J16" s="21">
        <f t="shared" si="0"/>
        <v>74150.430000000008</v>
      </c>
      <c r="K16" s="22">
        <f t="shared" si="1"/>
        <v>18537.607500000002</v>
      </c>
      <c r="L16" s="29"/>
      <c r="M16" s="29"/>
      <c r="N16" s="22">
        <f t="shared" si="2"/>
        <v>9268.8037500000009</v>
      </c>
      <c r="O16" s="22">
        <f t="shared" si="3"/>
        <v>101956.84125000001</v>
      </c>
    </row>
    <row r="17" spans="2:15">
      <c r="B17" s="25">
        <v>6</v>
      </c>
      <c r="C17" s="26" t="s">
        <v>28</v>
      </c>
      <c r="D17" s="26" t="s">
        <v>19</v>
      </c>
      <c r="E17" s="27">
        <v>2.4</v>
      </c>
      <c r="F17" s="26" t="s">
        <v>20</v>
      </c>
      <c r="G17" s="28">
        <v>4.6500000000000004</v>
      </c>
      <c r="H17" s="26">
        <v>17697</v>
      </c>
      <c r="I17" s="26">
        <v>0.5</v>
      </c>
      <c r="J17" s="21">
        <f t="shared" si="0"/>
        <v>41145.525000000001</v>
      </c>
      <c r="K17" s="22">
        <f t="shared" si="1"/>
        <v>10286.38125</v>
      </c>
      <c r="L17" s="29"/>
      <c r="M17" s="29"/>
      <c r="N17" s="22">
        <f t="shared" si="2"/>
        <v>5143.1906250000002</v>
      </c>
      <c r="O17" s="22">
        <f t="shared" si="3"/>
        <v>56575.096875000003</v>
      </c>
    </row>
    <row r="18" spans="2:15">
      <c r="B18" s="18">
        <v>7</v>
      </c>
      <c r="C18" s="33" t="s">
        <v>29</v>
      </c>
      <c r="D18" s="26" t="s">
        <v>23</v>
      </c>
      <c r="E18" s="27">
        <v>5</v>
      </c>
      <c r="F18" s="26" t="s">
        <v>30</v>
      </c>
      <c r="G18" s="28">
        <v>3.08</v>
      </c>
      <c r="H18" s="26">
        <v>17697</v>
      </c>
      <c r="I18" s="26">
        <v>0.5</v>
      </c>
      <c r="J18" s="21">
        <f t="shared" si="0"/>
        <v>27253.38</v>
      </c>
      <c r="K18" s="29"/>
      <c r="L18" s="29"/>
      <c r="M18" s="29"/>
      <c r="N18" s="22">
        <f t="shared" si="2"/>
        <v>2725.3380000000002</v>
      </c>
      <c r="O18" s="22">
        <f t="shared" si="3"/>
        <v>29978.718000000001</v>
      </c>
    </row>
    <row r="19" spans="2:15">
      <c r="B19" s="25">
        <v>8</v>
      </c>
      <c r="C19" s="33" t="s">
        <v>31</v>
      </c>
      <c r="D19" s="26" t="s">
        <v>23</v>
      </c>
      <c r="E19" s="27">
        <v>5</v>
      </c>
      <c r="F19" s="26" t="s">
        <v>32</v>
      </c>
      <c r="G19" s="34">
        <v>3.46</v>
      </c>
      <c r="H19" s="26">
        <v>17697</v>
      </c>
      <c r="I19" s="26">
        <v>1</v>
      </c>
      <c r="J19" s="21">
        <f t="shared" si="0"/>
        <v>61231.62</v>
      </c>
      <c r="K19" s="29"/>
      <c r="L19" s="29"/>
      <c r="M19" s="29"/>
      <c r="N19" s="22">
        <f t="shared" si="2"/>
        <v>6123.1620000000003</v>
      </c>
      <c r="O19" s="22">
        <f t="shared" si="3"/>
        <v>67354.782000000007</v>
      </c>
    </row>
    <row r="20" spans="2:15">
      <c r="B20" s="25">
        <v>9</v>
      </c>
      <c r="C20" s="33" t="s">
        <v>33</v>
      </c>
      <c r="D20" s="26" t="s">
        <v>23</v>
      </c>
      <c r="E20" s="35">
        <v>12.1</v>
      </c>
      <c r="F20" s="36" t="s">
        <v>32</v>
      </c>
      <c r="G20" s="26">
        <v>3.54</v>
      </c>
      <c r="H20" s="26">
        <v>17697</v>
      </c>
      <c r="I20" s="34">
        <v>0.5</v>
      </c>
      <c r="J20" s="21">
        <f t="shared" si="0"/>
        <v>31323.69</v>
      </c>
      <c r="K20" s="29">
        <f t="shared" ref="K20" si="4">J20*25%</f>
        <v>7830.9224999999997</v>
      </c>
      <c r="L20" s="29">
        <v>2655</v>
      </c>
      <c r="M20" s="29"/>
      <c r="N20" s="22">
        <f t="shared" si="2"/>
        <v>3915.4612499999998</v>
      </c>
      <c r="O20" s="22">
        <f t="shared" si="3"/>
        <v>45725.073749999996</v>
      </c>
    </row>
    <row r="21" spans="2:15">
      <c r="B21" s="25">
        <v>11</v>
      </c>
      <c r="C21" s="33" t="s">
        <v>34</v>
      </c>
      <c r="D21" s="26"/>
      <c r="E21" s="26"/>
      <c r="F21" s="30" t="s">
        <v>35</v>
      </c>
      <c r="G21" s="26">
        <v>2.77</v>
      </c>
      <c r="H21" s="26">
        <v>17697</v>
      </c>
      <c r="I21" s="34">
        <v>3</v>
      </c>
      <c r="J21" s="21">
        <f t="shared" si="0"/>
        <v>147062.07</v>
      </c>
      <c r="K21" s="29"/>
      <c r="L21" s="29"/>
      <c r="M21" s="29">
        <v>44912</v>
      </c>
      <c r="N21" s="22">
        <f t="shared" si="2"/>
        <v>14706.207000000002</v>
      </c>
      <c r="O21" s="22">
        <f t="shared" si="3"/>
        <v>206680.277</v>
      </c>
    </row>
    <row r="22" spans="2:15">
      <c r="B22" s="18">
        <v>12</v>
      </c>
      <c r="C22" s="33" t="s">
        <v>36</v>
      </c>
      <c r="D22" s="26"/>
      <c r="E22" s="26"/>
      <c r="F22" s="30" t="s">
        <v>35</v>
      </c>
      <c r="G22" s="26">
        <v>2.77</v>
      </c>
      <c r="H22" s="26">
        <v>17697</v>
      </c>
      <c r="I22" s="34">
        <v>3</v>
      </c>
      <c r="J22" s="21">
        <f t="shared" si="0"/>
        <v>147062.07</v>
      </c>
      <c r="K22" s="29"/>
      <c r="L22" s="29">
        <v>5309</v>
      </c>
      <c r="M22" s="29">
        <v>10617</v>
      </c>
      <c r="N22" s="22">
        <f t="shared" si="2"/>
        <v>14706.207000000002</v>
      </c>
      <c r="O22" s="22">
        <f t="shared" si="3"/>
        <v>177694.277</v>
      </c>
    </row>
    <row r="23" spans="2:15">
      <c r="B23" s="25">
        <v>13</v>
      </c>
      <c r="C23" s="26" t="s">
        <v>37</v>
      </c>
      <c r="D23" s="26"/>
      <c r="E23" s="26"/>
      <c r="F23" s="30" t="s">
        <v>38</v>
      </c>
      <c r="G23" s="26">
        <v>2.81</v>
      </c>
      <c r="H23" s="26">
        <v>17697</v>
      </c>
      <c r="I23" s="34">
        <v>3</v>
      </c>
      <c r="J23" s="21">
        <f t="shared" si="0"/>
        <v>149185.71</v>
      </c>
      <c r="K23" s="29"/>
      <c r="L23" s="29"/>
      <c r="M23" s="29">
        <v>69443</v>
      </c>
      <c r="N23" s="22">
        <f t="shared" si="2"/>
        <v>14918.571</v>
      </c>
      <c r="O23" s="22">
        <f t="shared" si="3"/>
        <v>233547.28099999999</v>
      </c>
    </row>
    <row r="24" spans="2:15">
      <c r="B24" s="18">
        <v>14</v>
      </c>
      <c r="C24" s="26" t="s">
        <v>39</v>
      </c>
      <c r="D24" s="26"/>
      <c r="E24" s="26"/>
      <c r="F24" s="30" t="s">
        <v>35</v>
      </c>
      <c r="G24" s="26">
        <v>2.77</v>
      </c>
      <c r="H24" s="26">
        <v>17697</v>
      </c>
      <c r="I24" s="34">
        <v>1</v>
      </c>
      <c r="J24" s="21">
        <f t="shared" si="0"/>
        <v>49020.69</v>
      </c>
      <c r="K24" s="29"/>
      <c r="L24" s="29"/>
      <c r="M24" s="29"/>
      <c r="N24" s="22">
        <f t="shared" si="2"/>
        <v>4902.0690000000004</v>
      </c>
      <c r="O24" s="22">
        <f t="shared" si="3"/>
        <v>53922.759000000005</v>
      </c>
    </row>
    <row r="25" spans="2:15">
      <c r="B25" s="25">
        <v>15</v>
      </c>
      <c r="C25" s="26" t="s">
        <v>40</v>
      </c>
      <c r="D25" s="26"/>
      <c r="E25" s="26"/>
      <c r="F25" s="30" t="s">
        <v>38</v>
      </c>
      <c r="G25" s="26">
        <v>2.81</v>
      </c>
      <c r="H25" s="26">
        <v>17697</v>
      </c>
      <c r="I25" s="34">
        <v>1</v>
      </c>
      <c r="J25" s="21">
        <f t="shared" si="0"/>
        <v>49728.57</v>
      </c>
      <c r="K25" s="29"/>
      <c r="L25" s="29"/>
      <c r="M25" s="29"/>
      <c r="N25" s="22">
        <f t="shared" si="2"/>
        <v>4972.857</v>
      </c>
      <c r="O25" s="22">
        <f t="shared" si="3"/>
        <v>54701.426999999996</v>
      </c>
    </row>
    <row r="26" spans="2:15">
      <c r="B26" s="26"/>
      <c r="C26" s="26" t="s">
        <v>41</v>
      </c>
      <c r="D26" s="26"/>
      <c r="E26" s="26"/>
      <c r="F26" s="26"/>
      <c r="G26" s="26"/>
      <c r="H26" s="26"/>
      <c r="I26" s="3">
        <f>SUM(I12:I25)</f>
        <v>17</v>
      </c>
      <c r="J26" s="3">
        <f t="shared" ref="J26:N26" si="5">SUM(J12:J25)</f>
        <v>981298.65</v>
      </c>
      <c r="K26" s="3">
        <f t="shared" si="5"/>
        <v>87688.635000000009</v>
      </c>
      <c r="L26" s="3">
        <f t="shared" si="5"/>
        <v>7964</v>
      </c>
      <c r="M26" s="3">
        <f t="shared" si="5"/>
        <v>124972</v>
      </c>
      <c r="N26" s="3">
        <f t="shared" si="5"/>
        <v>106898.72850000003</v>
      </c>
      <c r="O26" s="37">
        <f>SUM(O12:O25)</f>
        <v>1308822.0134999999</v>
      </c>
    </row>
    <row r="27" spans="2:15">
      <c r="B27" s="1"/>
      <c r="C27" s="1"/>
      <c r="D27" s="1"/>
      <c r="E27" s="1"/>
      <c r="F27" s="1"/>
      <c r="G27" s="1"/>
      <c r="H27" s="1"/>
      <c r="I27" s="1"/>
      <c r="J27" s="38"/>
      <c r="K27" s="1"/>
      <c r="L27" s="1"/>
      <c r="M27" s="1"/>
      <c r="N27" s="1"/>
      <c r="O27" s="38">
        <f>J26+K26+L26+M26+N26</f>
        <v>1308822.0135000001</v>
      </c>
    </row>
    <row r="28" spans="2: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2:15">
      <c r="B29" s="1"/>
      <c r="C29" s="1" t="s">
        <v>42</v>
      </c>
      <c r="D29" s="1"/>
      <c r="E29" s="1"/>
      <c r="F29" s="1"/>
      <c r="G29" s="1"/>
      <c r="H29" s="1"/>
      <c r="I29" s="1" t="s">
        <v>43</v>
      </c>
      <c r="J29" s="1"/>
      <c r="K29" s="1"/>
      <c r="L29" s="1"/>
      <c r="M29" s="1"/>
      <c r="N29" s="1" t="s">
        <v>44</v>
      </c>
      <c r="O29" s="1"/>
    </row>
  </sheetData>
  <mergeCells count="1">
    <mergeCell ref="K4:N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B30"/>
  <sheetViews>
    <sheetView tabSelected="1" topLeftCell="O5" workbookViewId="0">
      <selection activeCell="AD22" sqref="AD22"/>
    </sheetView>
  </sheetViews>
  <sheetFormatPr defaultRowHeight="14.5"/>
  <cols>
    <col min="3" max="3" width="8.6328125" customWidth="1"/>
    <col min="4" max="6" width="8.7265625" hidden="1" customWidth="1"/>
    <col min="7" max="7" width="8.90625" hidden="1" customWidth="1"/>
  </cols>
  <sheetData>
    <row r="1" spans="2:28">
      <c r="J1" s="47"/>
      <c r="K1" s="71"/>
      <c r="L1" s="71"/>
      <c r="M1" s="71"/>
      <c r="N1" s="72"/>
      <c r="O1" s="72"/>
      <c r="P1" s="70"/>
      <c r="Q1" s="73"/>
      <c r="W1" s="48"/>
    </row>
    <row r="2" spans="2:28">
      <c r="J2" s="45"/>
      <c r="K2" s="67"/>
      <c r="L2" s="67"/>
      <c r="M2" s="67"/>
      <c r="N2" s="74"/>
      <c r="O2" s="74"/>
      <c r="P2" s="70"/>
      <c r="Q2" s="65"/>
    </row>
    <row r="3" spans="2:28">
      <c r="J3" s="45"/>
      <c r="K3" s="67"/>
      <c r="L3" s="67"/>
      <c r="M3" s="67"/>
      <c r="N3" s="68"/>
      <c r="O3" s="68"/>
      <c r="P3" s="70"/>
      <c r="Q3" s="65"/>
      <c r="W3" s="49"/>
    </row>
    <row r="4" spans="2:28">
      <c r="C4" s="44"/>
      <c r="D4" s="44"/>
      <c r="E4" s="44"/>
      <c r="F4" s="44"/>
      <c r="G4" s="44"/>
      <c r="J4" s="50"/>
      <c r="K4" s="67"/>
      <c r="L4" s="44" t="s">
        <v>79</v>
      </c>
      <c r="M4" s="44"/>
      <c r="N4" s="44"/>
      <c r="O4" s="44"/>
      <c r="P4" s="44"/>
    </row>
    <row r="5" spans="2:28">
      <c r="G5" s="44"/>
      <c r="H5" s="44"/>
      <c r="I5" s="44"/>
      <c r="J5" s="45"/>
      <c r="K5" s="65"/>
      <c r="P5" s="44" t="s">
        <v>49</v>
      </c>
      <c r="Q5" s="44"/>
    </row>
    <row r="6" spans="2:28" ht="15" thickBot="1">
      <c r="J6" s="45"/>
      <c r="L6" s="46"/>
    </row>
    <row r="7" spans="2:28" ht="39.5" customHeight="1">
      <c r="B7" s="78" t="s">
        <v>50</v>
      </c>
      <c r="C7" s="80" t="s">
        <v>51</v>
      </c>
      <c r="D7" s="80" t="s">
        <v>52</v>
      </c>
      <c r="E7" s="82" t="s">
        <v>53</v>
      </c>
      <c r="F7" s="80" t="s">
        <v>7</v>
      </c>
      <c r="G7" s="80" t="s">
        <v>54</v>
      </c>
      <c r="H7" s="51" t="s">
        <v>55</v>
      </c>
      <c r="I7" s="51" t="s">
        <v>56</v>
      </c>
      <c r="J7" s="86" t="s">
        <v>57</v>
      </c>
      <c r="K7" s="87"/>
      <c r="L7" s="88"/>
      <c r="M7" s="89" t="s">
        <v>56</v>
      </c>
      <c r="N7" s="90"/>
      <c r="O7" s="90"/>
      <c r="P7" s="120">
        <v>0.25</v>
      </c>
      <c r="Q7" s="118" t="s">
        <v>58</v>
      </c>
      <c r="R7" s="87"/>
      <c r="S7" s="87"/>
      <c r="T7" s="88"/>
      <c r="U7" s="95" t="s">
        <v>59</v>
      </c>
      <c r="V7" s="95"/>
      <c r="W7" s="96" t="s">
        <v>60</v>
      </c>
      <c r="X7" s="106" t="s">
        <v>61</v>
      </c>
      <c r="Y7" s="95" t="s">
        <v>62</v>
      </c>
      <c r="Z7" s="95"/>
      <c r="AA7" s="109" t="s">
        <v>63</v>
      </c>
      <c r="AB7" s="112" t="s">
        <v>64</v>
      </c>
    </row>
    <row r="8" spans="2:28" ht="14.5" customHeight="1">
      <c r="B8" s="79"/>
      <c r="C8" s="81"/>
      <c r="D8" s="81"/>
      <c r="E8" s="83"/>
      <c r="F8" s="84"/>
      <c r="G8" s="81"/>
      <c r="H8" s="91" t="s">
        <v>65</v>
      </c>
      <c r="I8" s="91" t="s">
        <v>65</v>
      </c>
      <c r="J8" s="93" t="s">
        <v>66</v>
      </c>
      <c r="K8" s="91" t="s">
        <v>67</v>
      </c>
      <c r="L8" s="114" t="s">
        <v>68</v>
      </c>
      <c r="M8" s="104" t="s">
        <v>66</v>
      </c>
      <c r="N8" s="91" t="s">
        <v>67</v>
      </c>
      <c r="O8" s="116" t="s">
        <v>68</v>
      </c>
      <c r="P8" s="121"/>
      <c r="Q8" s="119"/>
      <c r="R8" s="127" t="s">
        <v>69</v>
      </c>
      <c r="S8" s="128"/>
      <c r="T8" s="129"/>
      <c r="U8" s="98" t="s">
        <v>70</v>
      </c>
      <c r="V8" s="99"/>
      <c r="W8" s="97"/>
      <c r="X8" s="107"/>
      <c r="Y8" s="102" t="s">
        <v>71</v>
      </c>
      <c r="Z8" s="102" t="s">
        <v>72</v>
      </c>
      <c r="AA8" s="110"/>
      <c r="AB8" s="113"/>
    </row>
    <row r="9" spans="2:28">
      <c r="B9" s="79"/>
      <c r="C9" s="81"/>
      <c r="D9" s="81"/>
      <c r="E9" s="83"/>
      <c r="F9" s="84"/>
      <c r="G9" s="81"/>
      <c r="H9" s="92"/>
      <c r="I9" s="92"/>
      <c r="J9" s="94"/>
      <c r="K9" s="92"/>
      <c r="L9" s="115"/>
      <c r="M9" s="105"/>
      <c r="N9" s="92"/>
      <c r="O9" s="117"/>
      <c r="P9" s="121"/>
      <c r="Q9" s="119"/>
      <c r="R9" s="130"/>
      <c r="S9" s="131"/>
      <c r="T9" s="132"/>
      <c r="U9" s="100"/>
      <c r="V9" s="101"/>
      <c r="W9" s="97"/>
      <c r="X9" s="107"/>
      <c r="Y9" s="103"/>
      <c r="Z9" s="103"/>
      <c r="AA9" s="110"/>
      <c r="AB9" s="113"/>
    </row>
    <row r="10" spans="2:28">
      <c r="B10" s="79"/>
      <c r="C10" s="81"/>
      <c r="D10" s="81"/>
      <c r="E10" s="83"/>
      <c r="F10" s="84"/>
      <c r="G10" s="81"/>
      <c r="H10" s="92"/>
      <c r="I10" s="92"/>
      <c r="J10" s="94"/>
      <c r="K10" s="92"/>
      <c r="L10" s="115"/>
      <c r="M10" s="105"/>
      <c r="N10" s="92"/>
      <c r="O10" s="117"/>
      <c r="P10" s="122"/>
      <c r="Q10" s="119"/>
      <c r="R10" s="104" t="s">
        <v>66</v>
      </c>
      <c r="S10" s="104" t="s">
        <v>67</v>
      </c>
      <c r="T10" s="104" t="s">
        <v>68</v>
      </c>
      <c r="U10" s="52"/>
      <c r="V10" s="52"/>
      <c r="W10" s="97"/>
      <c r="X10" s="107"/>
      <c r="Y10" s="103"/>
      <c r="Z10" s="103"/>
      <c r="AA10" s="110"/>
      <c r="AB10" s="113"/>
    </row>
    <row r="11" spans="2:28">
      <c r="B11" s="79"/>
      <c r="C11" s="81"/>
      <c r="D11" s="81"/>
      <c r="E11" s="83"/>
      <c r="F11" s="84"/>
      <c r="G11" s="81"/>
      <c r="H11" s="92"/>
      <c r="I11" s="92"/>
      <c r="J11" s="94"/>
      <c r="K11" s="92"/>
      <c r="L11" s="115"/>
      <c r="M11" s="105"/>
      <c r="N11" s="92"/>
      <c r="O11" s="117"/>
      <c r="P11" s="122"/>
      <c r="Q11" s="119"/>
      <c r="R11" s="105"/>
      <c r="S11" s="105"/>
      <c r="T11" s="105"/>
      <c r="U11" s="125" t="s">
        <v>66</v>
      </c>
      <c r="V11" s="125" t="s">
        <v>73</v>
      </c>
      <c r="W11" s="97"/>
      <c r="X11" s="107"/>
      <c r="Y11" s="103"/>
      <c r="Z11" s="103"/>
      <c r="AA11" s="110"/>
      <c r="AB11" s="113"/>
    </row>
    <row r="12" spans="2:28" ht="15" thickBot="1">
      <c r="B12" s="79"/>
      <c r="C12" s="81"/>
      <c r="D12" s="81"/>
      <c r="E12" s="83"/>
      <c r="F12" s="85"/>
      <c r="G12" s="81"/>
      <c r="H12" s="92"/>
      <c r="I12" s="92"/>
      <c r="J12" s="94"/>
      <c r="K12" s="92"/>
      <c r="L12" s="115"/>
      <c r="M12" s="105"/>
      <c r="N12" s="92"/>
      <c r="O12" s="117"/>
      <c r="P12" s="123"/>
      <c r="Q12" s="119"/>
      <c r="R12" s="105"/>
      <c r="S12" s="105"/>
      <c r="T12" s="105"/>
      <c r="U12" s="126"/>
      <c r="V12" s="126"/>
      <c r="W12" s="97"/>
      <c r="X12" s="108"/>
      <c r="Y12" s="124"/>
      <c r="Z12" s="124"/>
      <c r="AA12" s="111"/>
      <c r="AB12" s="113"/>
    </row>
    <row r="13" spans="2:28" ht="15.5">
      <c r="B13" s="53">
        <v>1</v>
      </c>
      <c r="C13" s="54" t="s">
        <v>74</v>
      </c>
      <c r="D13" s="54">
        <v>18.2</v>
      </c>
      <c r="E13" s="55">
        <v>5.03</v>
      </c>
      <c r="F13" s="56">
        <v>17697</v>
      </c>
      <c r="G13" s="53">
        <f>E13*F13</f>
        <v>89015.91</v>
      </c>
      <c r="H13" s="54"/>
      <c r="I13" s="54"/>
      <c r="J13" s="54">
        <v>2</v>
      </c>
      <c r="K13" s="54">
        <v>12</v>
      </c>
      <c r="L13" s="57"/>
      <c r="M13" s="53">
        <f t="shared" ref="M13:M21" si="0">G13/18*J13</f>
        <v>9890.6566666666677</v>
      </c>
      <c r="N13" s="53">
        <f t="shared" ref="N13:N21" si="1">G13/18*K13</f>
        <v>59343.94</v>
      </c>
      <c r="O13" s="53">
        <f>G13/18*L13</f>
        <v>0</v>
      </c>
      <c r="P13" s="58">
        <f t="shared" ref="P13:P21" si="2">(I13+M13+N13+O13)*25%</f>
        <v>17308.649166666666</v>
      </c>
      <c r="Q13" s="59">
        <f t="shared" ref="Q13:Q21" si="3">(M13+N13+O13+I13+P13)*10%</f>
        <v>8654.3245833333331</v>
      </c>
      <c r="R13" s="54">
        <v>246</v>
      </c>
      <c r="S13" s="54">
        <v>1476</v>
      </c>
      <c r="T13" s="54"/>
      <c r="U13" s="54">
        <v>0</v>
      </c>
      <c r="V13" s="54">
        <v>0</v>
      </c>
      <c r="W13" s="54"/>
      <c r="X13" s="60">
        <v>25963</v>
      </c>
      <c r="Y13" s="53"/>
      <c r="Z13" s="53"/>
      <c r="AA13" s="61">
        <f>+X13</f>
        <v>25963</v>
      </c>
      <c r="AB13" s="133">
        <f>M13+N13+O13+P13+Q13+R13+S13+T13+U13+V13+W13+X13+Y13+Z13+I13</f>
        <v>122882.57041666667</v>
      </c>
    </row>
    <row r="14" spans="2:28" ht="15.5">
      <c r="B14" s="53">
        <v>2</v>
      </c>
      <c r="C14" s="54" t="s">
        <v>74</v>
      </c>
      <c r="D14" s="62">
        <v>21.6</v>
      </c>
      <c r="E14" s="62">
        <v>5.12</v>
      </c>
      <c r="F14" s="56">
        <v>17697</v>
      </c>
      <c r="G14" s="53">
        <v>74858</v>
      </c>
      <c r="H14" s="54"/>
      <c r="I14" s="54"/>
      <c r="J14" s="54">
        <v>3</v>
      </c>
      <c r="K14" s="54">
        <v>14</v>
      </c>
      <c r="L14" s="57"/>
      <c r="M14" s="53">
        <f t="shared" si="0"/>
        <v>12476.333333333332</v>
      </c>
      <c r="N14" s="53">
        <f t="shared" si="1"/>
        <v>58222.888888888883</v>
      </c>
      <c r="O14" s="53">
        <f>G14/18*L14</f>
        <v>0</v>
      </c>
      <c r="P14" s="58">
        <f t="shared" si="2"/>
        <v>17674.805555555555</v>
      </c>
      <c r="Q14" s="59">
        <f t="shared" si="3"/>
        <v>8837.4027777777792</v>
      </c>
      <c r="R14" s="54"/>
      <c r="S14" s="54">
        <v>1845</v>
      </c>
      <c r="T14" s="54"/>
      <c r="U14" s="54"/>
      <c r="V14" s="54"/>
      <c r="W14" s="54"/>
      <c r="X14" s="60">
        <v>32091</v>
      </c>
      <c r="Y14" s="53"/>
      <c r="Z14" s="53"/>
      <c r="AA14" s="61">
        <f t="shared" ref="AA14:AA23" si="4">+X14</f>
        <v>32091</v>
      </c>
      <c r="AB14" s="133">
        <f t="shared" ref="AB14:AB23" si="5">M14+N14+O14+P14+Q14+R14+S14+T14+U14+V14+W14+X14+Y14+Z14+I14</f>
        <v>131147.43055555556</v>
      </c>
    </row>
    <row r="15" spans="2:28" ht="15.5">
      <c r="B15" s="53">
        <v>6</v>
      </c>
      <c r="C15" s="54" t="s">
        <v>75</v>
      </c>
      <c r="D15" s="62">
        <v>5.6</v>
      </c>
      <c r="E15" s="62">
        <v>4.66</v>
      </c>
      <c r="F15" s="56">
        <v>17697</v>
      </c>
      <c r="G15" s="56">
        <f t="shared" ref="G15:G21" si="6">E15*F15</f>
        <v>82468.02</v>
      </c>
      <c r="H15" s="54"/>
      <c r="I15" s="54">
        <f t="shared" ref="I15:I21" si="7">G15/24*H15</f>
        <v>0</v>
      </c>
      <c r="J15" s="54">
        <v>1</v>
      </c>
      <c r="K15" s="54">
        <v>30</v>
      </c>
      <c r="L15" s="54"/>
      <c r="M15" s="53">
        <f t="shared" si="0"/>
        <v>4581.5566666666673</v>
      </c>
      <c r="N15" s="53">
        <f t="shared" si="1"/>
        <v>137446.70000000001</v>
      </c>
      <c r="O15" s="53">
        <f t="shared" ref="O15:O21" si="8">G15/18*L15</f>
        <v>0</v>
      </c>
      <c r="P15" s="58">
        <f t="shared" si="2"/>
        <v>35507.064166666671</v>
      </c>
      <c r="Q15" s="59">
        <f t="shared" si="3"/>
        <v>17753.532083333335</v>
      </c>
      <c r="R15" s="54">
        <v>98</v>
      </c>
      <c r="S15" s="54">
        <v>2955</v>
      </c>
      <c r="T15" s="54"/>
      <c r="U15" s="54"/>
      <c r="V15" s="54">
        <v>2654</v>
      </c>
      <c r="W15" s="54"/>
      <c r="X15" s="63">
        <v>53261</v>
      </c>
      <c r="Y15" s="56"/>
      <c r="Z15" s="56"/>
      <c r="AA15" s="61">
        <f t="shared" si="4"/>
        <v>53261</v>
      </c>
      <c r="AB15" s="133">
        <f t="shared" si="5"/>
        <v>254256.85291666668</v>
      </c>
    </row>
    <row r="16" spans="2:28" ht="15.5">
      <c r="B16" s="53">
        <v>7</v>
      </c>
      <c r="C16" s="54" t="s">
        <v>76</v>
      </c>
      <c r="D16" s="62">
        <v>2.4</v>
      </c>
      <c r="E16" s="62">
        <v>4.1900000000000004</v>
      </c>
      <c r="F16" s="56">
        <v>17697</v>
      </c>
      <c r="G16" s="56">
        <f t="shared" si="6"/>
        <v>74150.430000000008</v>
      </c>
      <c r="H16" s="54"/>
      <c r="I16" s="54">
        <f t="shared" si="7"/>
        <v>0</v>
      </c>
      <c r="J16" s="54">
        <v>0</v>
      </c>
      <c r="K16" s="54">
        <v>19</v>
      </c>
      <c r="L16" s="54"/>
      <c r="M16" s="53">
        <f t="shared" si="0"/>
        <v>0</v>
      </c>
      <c r="N16" s="53">
        <f t="shared" si="1"/>
        <v>78269.898333333345</v>
      </c>
      <c r="O16" s="53">
        <f t="shared" si="8"/>
        <v>0</v>
      </c>
      <c r="P16" s="58">
        <f t="shared" si="2"/>
        <v>19567.474583333336</v>
      </c>
      <c r="Q16" s="59">
        <f t="shared" si="3"/>
        <v>9783.7372916666682</v>
      </c>
      <c r="R16" s="54">
        <v>0</v>
      </c>
      <c r="S16" s="54">
        <v>1845</v>
      </c>
      <c r="T16" s="54"/>
      <c r="U16" s="54"/>
      <c r="V16" s="54">
        <v>0</v>
      </c>
      <c r="W16" s="54"/>
      <c r="X16" s="56">
        <v>29351</v>
      </c>
      <c r="Y16" s="56"/>
      <c r="Z16" s="56"/>
      <c r="AA16" s="61">
        <f t="shared" si="4"/>
        <v>29351</v>
      </c>
      <c r="AB16" s="133">
        <f t="shared" si="5"/>
        <v>138817.11020833335</v>
      </c>
    </row>
    <row r="17" spans="2:28" ht="15.5">
      <c r="B17" s="53">
        <v>8</v>
      </c>
      <c r="C17" s="54" t="s">
        <v>76</v>
      </c>
      <c r="D17" s="62">
        <v>1</v>
      </c>
      <c r="E17" s="62">
        <v>4.0999999999999996</v>
      </c>
      <c r="F17" s="56">
        <v>17697</v>
      </c>
      <c r="G17" s="56">
        <f t="shared" si="6"/>
        <v>72557.7</v>
      </c>
      <c r="H17" s="54"/>
      <c r="I17" s="54">
        <f t="shared" si="7"/>
        <v>0</v>
      </c>
      <c r="J17" s="54"/>
      <c r="K17" s="54">
        <v>25</v>
      </c>
      <c r="L17" s="54"/>
      <c r="M17" s="53">
        <f t="shared" si="0"/>
        <v>0</v>
      </c>
      <c r="N17" s="53">
        <f t="shared" si="1"/>
        <v>100774.58333333333</v>
      </c>
      <c r="O17" s="53">
        <f t="shared" si="8"/>
        <v>0</v>
      </c>
      <c r="P17" s="58">
        <f t="shared" si="2"/>
        <v>25193.645833333332</v>
      </c>
      <c r="Q17" s="59">
        <f t="shared" si="3"/>
        <v>12596.822916666666</v>
      </c>
      <c r="R17" s="54"/>
      <c r="S17" s="54">
        <v>2462</v>
      </c>
      <c r="T17" s="54"/>
      <c r="U17" s="54"/>
      <c r="V17" s="54">
        <v>2654</v>
      </c>
      <c r="W17" s="54"/>
      <c r="X17" s="56">
        <v>37790</v>
      </c>
      <c r="Y17" s="56"/>
      <c r="Z17" s="56"/>
      <c r="AA17" s="61">
        <f t="shared" si="4"/>
        <v>37790</v>
      </c>
      <c r="AB17" s="133">
        <f t="shared" si="5"/>
        <v>181471.05208333331</v>
      </c>
    </row>
    <row r="18" spans="2:28" ht="15.5">
      <c r="B18" s="53">
        <v>10</v>
      </c>
      <c r="C18" s="54" t="s">
        <v>77</v>
      </c>
      <c r="D18" s="62">
        <v>5</v>
      </c>
      <c r="E18" s="54">
        <v>3.49</v>
      </c>
      <c r="F18" s="56">
        <v>17697</v>
      </c>
      <c r="G18" s="56">
        <f t="shared" si="6"/>
        <v>61762.530000000006</v>
      </c>
      <c r="H18" s="54"/>
      <c r="I18" s="54">
        <f t="shared" si="7"/>
        <v>0</v>
      </c>
      <c r="J18" s="54"/>
      <c r="K18" s="54">
        <v>9</v>
      </c>
      <c r="L18" s="54"/>
      <c r="M18" s="53">
        <f t="shared" si="0"/>
        <v>0</v>
      </c>
      <c r="N18" s="53">
        <f t="shared" si="1"/>
        <v>30881.265000000003</v>
      </c>
      <c r="O18" s="53">
        <f t="shared" si="8"/>
        <v>0</v>
      </c>
      <c r="P18" s="58">
        <f t="shared" si="2"/>
        <v>7720.3162500000008</v>
      </c>
      <c r="Q18" s="59">
        <f t="shared" si="3"/>
        <v>3860.1581250000004</v>
      </c>
      <c r="R18" s="54"/>
      <c r="S18" s="54">
        <v>1230</v>
      </c>
      <c r="T18" s="54"/>
      <c r="U18" s="54"/>
      <c r="V18" s="54">
        <v>2654</v>
      </c>
      <c r="W18" s="54"/>
      <c r="X18" s="56">
        <v>11580</v>
      </c>
      <c r="Y18" s="56"/>
      <c r="Z18" s="56"/>
      <c r="AA18" s="61">
        <f t="shared" si="4"/>
        <v>11580</v>
      </c>
      <c r="AB18" s="133">
        <f t="shared" si="5"/>
        <v>57925.739375000005</v>
      </c>
    </row>
    <row r="19" spans="2:28" ht="15.5">
      <c r="B19" s="53">
        <v>11</v>
      </c>
      <c r="C19" s="54" t="s">
        <v>77</v>
      </c>
      <c r="D19" s="54">
        <v>2.4</v>
      </c>
      <c r="E19" s="54">
        <v>3.41</v>
      </c>
      <c r="F19" s="56">
        <v>17697</v>
      </c>
      <c r="G19" s="56">
        <f t="shared" si="6"/>
        <v>60346.770000000004</v>
      </c>
      <c r="H19" s="54"/>
      <c r="I19" s="54">
        <f t="shared" si="7"/>
        <v>0</v>
      </c>
      <c r="J19" s="54">
        <v>33</v>
      </c>
      <c r="K19" s="54"/>
      <c r="L19" s="54"/>
      <c r="M19" s="53">
        <f t="shared" si="0"/>
        <v>110635.745</v>
      </c>
      <c r="N19" s="53">
        <f t="shared" si="1"/>
        <v>0</v>
      </c>
      <c r="O19" s="53">
        <f t="shared" si="8"/>
        <v>0</v>
      </c>
      <c r="P19" s="58">
        <f t="shared" si="2"/>
        <v>27658.936249999999</v>
      </c>
      <c r="Q19" s="59">
        <f t="shared" si="3"/>
        <v>13829.468124999999</v>
      </c>
      <c r="R19" s="54">
        <v>2706</v>
      </c>
      <c r="S19" s="54"/>
      <c r="T19" s="54"/>
      <c r="U19" s="54">
        <v>4424</v>
      </c>
      <c r="V19" s="54"/>
      <c r="W19" s="54"/>
      <c r="X19" s="56">
        <v>41488</v>
      </c>
      <c r="Y19" s="56"/>
      <c r="Z19" s="56"/>
      <c r="AA19" s="61">
        <f t="shared" si="4"/>
        <v>41488</v>
      </c>
      <c r="AB19" s="133">
        <f t="shared" si="5"/>
        <v>200742.14937499998</v>
      </c>
    </row>
    <row r="20" spans="2:28" ht="15.5">
      <c r="B20" s="53">
        <v>12</v>
      </c>
      <c r="C20" s="54" t="s">
        <v>77</v>
      </c>
      <c r="D20" s="54">
        <v>2</v>
      </c>
      <c r="E20" s="54">
        <v>3.36</v>
      </c>
      <c r="F20" s="56">
        <v>17697</v>
      </c>
      <c r="G20" s="56">
        <f t="shared" si="6"/>
        <v>59461.919999999998</v>
      </c>
      <c r="H20" s="54"/>
      <c r="I20" s="54">
        <f t="shared" si="7"/>
        <v>0</v>
      </c>
      <c r="J20" s="54">
        <v>9</v>
      </c>
      <c r="K20" s="54">
        <v>12</v>
      </c>
      <c r="L20" s="54"/>
      <c r="M20" s="53">
        <f t="shared" si="0"/>
        <v>29730.959999999999</v>
      </c>
      <c r="N20" s="53">
        <f t="shared" si="1"/>
        <v>39641.279999999999</v>
      </c>
      <c r="O20" s="53">
        <f t="shared" si="8"/>
        <v>0</v>
      </c>
      <c r="P20" s="58">
        <f t="shared" si="2"/>
        <v>17343.059999999998</v>
      </c>
      <c r="Q20" s="59">
        <f t="shared" si="3"/>
        <v>8671.5299999999988</v>
      </c>
      <c r="R20" s="54"/>
      <c r="S20" s="54"/>
      <c r="T20" s="54"/>
      <c r="U20" s="54"/>
      <c r="V20" s="54"/>
      <c r="W20" s="54">
        <v>3539</v>
      </c>
      <c r="X20" s="56">
        <v>26015</v>
      </c>
      <c r="Y20" s="56"/>
      <c r="Z20" s="56"/>
      <c r="AA20" s="61">
        <f t="shared" si="4"/>
        <v>26015</v>
      </c>
      <c r="AB20" s="133">
        <f t="shared" si="5"/>
        <v>124940.82999999999</v>
      </c>
    </row>
    <row r="21" spans="2:28" ht="15.5">
      <c r="B21" s="53">
        <v>13</v>
      </c>
      <c r="C21" s="54" t="s">
        <v>76</v>
      </c>
      <c r="D21" s="54">
        <v>2.9</v>
      </c>
      <c r="E21" s="54">
        <v>4.1900000000000004</v>
      </c>
      <c r="F21" s="56">
        <v>17697</v>
      </c>
      <c r="G21" s="56">
        <f t="shared" si="6"/>
        <v>74150.430000000008</v>
      </c>
      <c r="H21" s="54"/>
      <c r="I21" s="54">
        <f t="shared" si="7"/>
        <v>0</v>
      </c>
      <c r="J21" s="54"/>
      <c r="K21" s="54"/>
      <c r="L21" s="54"/>
      <c r="M21" s="53">
        <f t="shared" si="0"/>
        <v>0</v>
      </c>
      <c r="N21" s="53">
        <f t="shared" si="1"/>
        <v>0</v>
      </c>
      <c r="O21" s="53">
        <f t="shared" si="8"/>
        <v>0</v>
      </c>
      <c r="P21" s="58">
        <f t="shared" si="2"/>
        <v>0</v>
      </c>
      <c r="Q21" s="59">
        <f t="shared" si="3"/>
        <v>0</v>
      </c>
      <c r="R21" s="54"/>
      <c r="S21" s="54"/>
      <c r="T21" s="54"/>
      <c r="U21" s="54"/>
      <c r="V21" s="54">
        <v>2654</v>
      </c>
      <c r="W21" s="54"/>
      <c r="X21" s="56"/>
      <c r="Y21" s="56"/>
      <c r="Z21" s="56"/>
      <c r="AA21" s="61">
        <f t="shared" si="4"/>
        <v>0</v>
      </c>
      <c r="AB21" s="133">
        <f t="shared" si="5"/>
        <v>2654</v>
      </c>
    </row>
    <row r="22" spans="2:28" ht="15.5">
      <c r="B22" s="53">
        <v>15</v>
      </c>
      <c r="C22" s="54" t="s">
        <v>76</v>
      </c>
      <c r="D22" s="62" t="s">
        <v>78</v>
      </c>
      <c r="E22" s="54">
        <v>4.0999999999999996</v>
      </c>
      <c r="F22" s="56">
        <v>17697</v>
      </c>
      <c r="G22" s="56">
        <f>E22*F22</f>
        <v>72557.7</v>
      </c>
      <c r="H22" s="54">
        <v>12</v>
      </c>
      <c r="I22" s="54">
        <f>G22/24*H22</f>
        <v>36278.85</v>
      </c>
      <c r="J22" s="54">
        <v>17</v>
      </c>
      <c r="K22" s="54">
        <v>0</v>
      </c>
      <c r="L22" s="54"/>
      <c r="M22" s="53">
        <f>G22/18*J22</f>
        <v>68526.71666666666</v>
      </c>
      <c r="N22" s="53">
        <f>G22/18*K22</f>
        <v>0</v>
      </c>
      <c r="O22" s="53">
        <f>G22/18*L22</f>
        <v>0</v>
      </c>
      <c r="P22" s="58">
        <f>(I22+M22+N22+O22)*25%</f>
        <v>26201.391666666663</v>
      </c>
      <c r="Q22" s="59">
        <f>(M22+N22+O22+I22+P22)*10%</f>
        <v>13100.695833333331</v>
      </c>
      <c r="R22" s="54">
        <v>1722</v>
      </c>
      <c r="S22" s="54"/>
      <c r="T22" s="54"/>
      <c r="U22" s="54">
        <v>2212</v>
      </c>
      <c r="V22" s="54"/>
      <c r="W22" s="54"/>
      <c r="X22" s="56">
        <v>25698</v>
      </c>
      <c r="Y22" s="56"/>
      <c r="Z22" s="56"/>
      <c r="AA22" s="61">
        <f t="shared" si="4"/>
        <v>25698</v>
      </c>
      <c r="AB22" s="133">
        <f t="shared" si="5"/>
        <v>173739.65416666665</v>
      </c>
    </row>
    <row r="23" spans="2:28" ht="15.5">
      <c r="B23" s="53"/>
      <c r="C23" s="54" t="s">
        <v>75</v>
      </c>
      <c r="D23" s="62">
        <v>5.6</v>
      </c>
      <c r="E23" s="62">
        <v>4.66</v>
      </c>
      <c r="F23" s="56">
        <v>17697</v>
      </c>
      <c r="G23" s="56">
        <f>E23*F23</f>
        <v>82468.02</v>
      </c>
      <c r="H23" s="54"/>
      <c r="I23" s="54"/>
      <c r="J23" s="54">
        <v>6</v>
      </c>
      <c r="K23" s="54">
        <v>12</v>
      </c>
      <c r="L23" s="54"/>
      <c r="M23" s="53">
        <f>G23/18*J23</f>
        <v>27489.340000000004</v>
      </c>
      <c r="N23" s="53">
        <f>G23/18*K23</f>
        <v>54978.680000000008</v>
      </c>
      <c r="O23" s="53"/>
      <c r="P23" s="58">
        <f>(I23+M23+N23+O23)*25%</f>
        <v>20617.005000000005</v>
      </c>
      <c r="Q23" s="59">
        <f>(M23+N23+O23+I23+P23)*10%</f>
        <v>10308.502500000002</v>
      </c>
      <c r="R23" s="54"/>
      <c r="S23" s="54"/>
      <c r="T23" s="54"/>
      <c r="U23" s="54"/>
      <c r="V23" s="54"/>
      <c r="W23" s="54"/>
      <c r="X23" s="56">
        <v>31456</v>
      </c>
      <c r="Y23" s="56"/>
      <c r="Z23" s="56"/>
      <c r="AA23" s="61">
        <f t="shared" si="4"/>
        <v>31456</v>
      </c>
      <c r="AB23" s="133">
        <f t="shared" si="5"/>
        <v>144849.52750000003</v>
      </c>
    </row>
    <row r="24" spans="2:28">
      <c r="B24" s="64"/>
      <c r="C24" s="64"/>
      <c r="D24" s="64"/>
      <c r="E24" s="64"/>
      <c r="F24" s="64"/>
      <c r="G24" s="64">
        <f>SUM(G13:G22)</f>
        <v>721329.41</v>
      </c>
      <c r="H24" s="64">
        <f>SUM(H13:H23)</f>
        <v>12</v>
      </c>
      <c r="I24" s="64">
        <f t="shared" ref="I24:AB24" si="9">SUM(I13:I23)</f>
        <v>36278.85</v>
      </c>
      <c r="J24" s="64">
        <f t="shared" si="9"/>
        <v>71</v>
      </c>
      <c r="K24" s="64">
        <f t="shared" si="9"/>
        <v>133</v>
      </c>
      <c r="L24" s="64">
        <f t="shared" si="9"/>
        <v>0</v>
      </c>
      <c r="M24" s="64">
        <f t="shared" si="9"/>
        <v>263331.30833333335</v>
      </c>
      <c r="N24" s="64">
        <f t="shared" si="9"/>
        <v>559559.23555555556</v>
      </c>
      <c r="O24" s="64">
        <f t="shared" si="9"/>
        <v>0</v>
      </c>
      <c r="P24" s="64">
        <f t="shared" si="9"/>
        <v>214792.34847222222</v>
      </c>
      <c r="Q24" s="64">
        <f t="shared" si="9"/>
        <v>107396.17423611111</v>
      </c>
      <c r="R24" s="64">
        <f t="shared" si="9"/>
        <v>4772</v>
      </c>
      <c r="S24" s="64">
        <f t="shared" si="9"/>
        <v>11813</v>
      </c>
      <c r="T24" s="64">
        <f t="shared" si="9"/>
        <v>0</v>
      </c>
      <c r="U24" s="64">
        <f t="shared" si="9"/>
        <v>6636</v>
      </c>
      <c r="V24" s="64">
        <f t="shared" si="9"/>
        <v>10616</v>
      </c>
      <c r="W24" s="64">
        <f t="shared" si="9"/>
        <v>3539</v>
      </c>
      <c r="X24" s="64">
        <f t="shared" si="9"/>
        <v>314693</v>
      </c>
      <c r="Y24" s="64">
        <f t="shared" si="9"/>
        <v>0</v>
      </c>
      <c r="Z24" s="64">
        <f t="shared" si="9"/>
        <v>0</v>
      </c>
      <c r="AA24" s="64">
        <f t="shared" si="9"/>
        <v>314693</v>
      </c>
      <c r="AB24" s="64">
        <f t="shared" si="9"/>
        <v>1533426.9165972222</v>
      </c>
    </row>
    <row r="25" spans="2:28">
      <c r="J25" s="45"/>
      <c r="L25" s="46"/>
    </row>
    <row r="26" spans="2:28">
      <c r="J26" s="45"/>
      <c r="L26" s="46"/>
    </row>
    <row r="27" spans="2:28">
      <c r="B27" t="s">
        <v>48</v>
      </c>
      <c r="E27" t="s">
        <v>80</v>
      </c>
      <c r="J27" s="75"/>
      <c r="K27" s="65"/>
      <c r="L27" s="66"/>
      <c r="M27" s="65"/>
      <c r="N27" s="65"/>
      <c r="O27" s="65"/>
      <c r="P27" s="65"/>
      <c r="Q27" s="65"/>
    </row>
    <row r="28" spans="2:28">
      <c r="J28" s="75"/>
      <c r="K28" s="67"/>
      <c r="L28" s="68"/>
      <c r="M28" s="68"/>
      <c r="N28" s="69"/>
      <c r="O28" s="68"/>
      <c r="P28" s="68"/>
      <c r="Q28" s="65"/>
    </row>
    <row r="29" spans="2:28">
      <c r="C29" s="44"/>
      <c r="D29" s="44"/>
      <c r="E29" s="44" t="s">
        <v>81</v>
      </c>
      <c r="J29" s="75"/>
      <c r="K29" s="67"/>
      <c r="L29" s="67"/>
      <c r="M29" s="67"/>
      <c r="N29" s="70"/>
      <c r="O29" s="70"/>
      <c r="P29" s="70"/>
      <c r="Q29" s="65"/>
    </row>
    <row r="30" spans="2:28">
      <c r="J30" s="65"/>
      <c r="K30" s="65"/>
      <c r="L30" s="65"/>
      <c r="M30" s="65"/>
      <c r="N30" s="65"/>
      <c r="O30" s="65"/>
      <c r="P30" s="65"/>
      <c r="Q30" s="65"/>
    </row>
  </sheetData>
  <mergeCells count="34">
    <mergeCell ref="P7:P12"/>
    <mergeCell ref="Y8:Y12"/>
    <mergeCell ref="S10:S12"/>
    <mergeCell ref="T10:T12"/>
    <mergeCell ref="U11:U12"/>
    <mergeCell ref="V11:V12"/>
    <mergeCell ref="R8:T9"/>
    <mergeCell ref="R10:R12"/>
    <mergeCell ref="Q7:Q12"/>
    <mergeCell ref="R7:T7"/>
    <mergeCell ref="X7:X12"/>
    <mergeCell ref="Y7:Z7"/>
    <mergeCell ref="AA7:AA12"/>
    <mergeCell ref="AB7:AB12"/>
    <mergeCell ref="Z8:Z12"/>
    <mergeCell ref="U7:V7"/>
    <mergeCell ref="W7:W12"/>
    <mergeCell ref="U8:V9"/>
    <mergeCell ref="G7:G12"/>
    <mergeCell ref="J7:L7"/>
    <mergeCell ref="M7:O7"/>
    <mergeCell ref="H8:H12"/>
    <mergeCell ref="I8:I12"/>
    <mergeCell ref="J8:J12"/>
    <mergeCell ref="K8:K12"/>
    <mergeCell ref="L8:L12"/>
    <mergeCell ref="M8:M12"/>
    <mergeCell ref="N8:N12"/>
    <mergeCell ref="O8:O12"/>
    <mergeCell ref="B7:B12"/>
    <mergeCell ref="C7:C12"/>
    <mergeCell ref="D7:D12"/>
    <mergeCell ref="E7:E12"/>
    <mergeCell ref="F7:F1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2019-10-28T03:18:49Z</dcterms:modified>
</cp:coreProperties>
</file>